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l\Documents\classes\AEM313\resource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Q5" i="1"/>
  <c r="M5" i="1"/>
  <c r="O5" i="1"/>
  <c r="O57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10" i="1"/>
  <c r="K10" i="1"/>
  <c r="L10" i="1"/>
  <c r="M10" i="1"/>
  <c r="K11" i="1"/>
  <c r="M11" i="1" s="1"/>
  <c r="L11" i="1"/>
  <c r="K12" i="1"/>
  <c r="L12" i="1"/>
  <c r="M12" i="1" s="1"/>
  <c r="K13" i="1"/>
  <c r="L13" i="1"/>
  <c r="M13" i="1"/>
  <c r="K14" i="1"/>
  <c r="L14" i="1"/>
  <c r="M14" i="1"/>
  <c r="K15" i="1"/>
  <c r="M15" i="1" s="1"/>
  <c r="L15" i="1"/>
  <c r="K16" i="1"/>
  <c r="L16" i="1"/>
  <c r="M16" i="1" s="1"/>
  <c r="K17" i="1"/>
  <c r="L17" i="1"/>
  <c r="M17" i="1"/>
  <c r="K18" i="1"/>
  <c r="L18" i="1"/>
  <c r="M18" i="1"/>
  <c r="K19" i="1"/>
  <c r="M19" i="1" s="1"/>
  <c r="L19" i="1"/>
  <c r="K20" i="1"/>
  <c r="L20" i="1"/>
  <c r="M20" i="1" s="1"/>
  <c r="K21" i="1"/>
  <c r="L21" i="1"/>
  <c r="M21" i="1"/>
  <c r="K22" i="1"/>
  <c r="L22" i="1"/>
  <c r="M22" i="1"/>
  <c r="K23" i="1"/>
  <c r="M23" i="1" s="1"/>
  <c r="L23" i="1"/>
  <c r="K24" i="1"/>
  <c r="L24" i="1"/>
  <c r="M24" i="1" s="1"/>
  <c r="K25" i="1"/>
  <c r="L25" i="1"/>
  <c r="M25" i="1"/>
  <c r="K26" i="1"/>
  <c r="L26" i="1"/>
  <c r="M26" i="1"/>
  <c r="K27" i="1"/>
  <c r="M27" i="1" s="1"/>
  <c r="L27" i="1"/>
  <c r="K28" i="1"/>
  <c r="L28" i="1"/>
  <c r="M28" i="1" s="1"/>
  <c r="K29" i="1"/>
  <c r="L29" i="1"/>
  <c r="M29" i="1"/>
  <c r="K30" i="1"/>
  <c r="L30" i="1"/>
  <c r="M30" i="1"/>
  <c r="K31" i="1"/>
  <c r="M31" i="1" s="1"/>
  <c r="L31" i="1"/>
  <c r="K32" i="1"/>
  <c r="L32" i="1"/>
  <c r="M32" i="1" s="1"/>
  <c r="K33" i="1"/>
  <c r="L33" i="1"/>
  <c r="M33" i="1"/>
  <c r="K34" i="1"/>
  <c r="L34" i="1"/>
  <c r="M34" i="1"/>
  <c r="K35" i="1"/>
  <c r="M35" i="1" s="1"/>
  <c r="L35" i="1"/>
  <c r="K36" i="1"/>
  <c r="L36" i="1"/>
  <c r="M36" i="1" s="1"/>
  <c r="K37" i="1"/>
  <c r="L37" i="1"/>
  <c r="M37" i="1"/>
  <c r="K38" i="1"/>
  <c r="L38" i="1"/>
  <c r="M38" i="1"/>
  <c r="K39" i="1"/>
  <c r="M39" i="1" s="1"/>
  <c r="L39" i="1"/>
  <c r="K40" i="1"/>
  <c r="L40" i="1"/>
  <c r="M40" i="1" s="1"/>
  <c r="K41" i="1"/>
  <c r="L41" i="1"/>
  <c r="M41" i="1"/>
  <c r="K42" i="1"/>
  <c r="L42" i="1"/>
  <c r="M42" i="1"/>
  <c r="K43" i="1"/>
  <c r="M43" i="1" s="1"/>
  <c r="L43" i="1"/>
  <c r="K44" i="1"/>
  <c r="L44" i="1"/>
  <c r="M44" i="1" s="1"/>
  <c r="K45" i="1"/>
  <c r="L45" i="1"/>
  <c r="M45" i="1"/>
  <c r="K46" i="1"/>
  <c r="L46" i="1"/>
  <c r="M46" i="1"/>
  <c r="K47" i="1"/>
  <c r="M47" i="1" s="1"/>
  <c r="L47" i="1"/>
  <c r="K48" i="1"/>
  <c r="L48" i="1"/>
  <c r="M48" i="1" s="1"/>
  <c r="K49" i="1"/>
  <c r="L49" i="1"/>
  <c r="M49" i="1"/>
  <c r="K50" i="1"/>
  <c r="L50" i="1"/>
  <c r="M50" i="1"/>
  <c r="K51" i="1"/>
  <c r="M51" i="1" s="1"/>
  <c r="L51" i="1"/>
  <c r="K52" i="1"/>
  <c r="L52" i="1"/>
  <c r="M52" i="1" s="1"/>
  <c r="K53" i="1"/>
  <c r="L53" i="1"/>
  <c r="M53" i="1"/>
  <c r="K54" i="1"/>
  <c r="L54" i="1"/>
  <c r="M54" i="1"/>
  <c r="K55" i="1"/>
  <c r="M55" i="1" s="1"/>
  <c r="L55" i="1"/>
  <c r="K56" i="1"/>
  <c r="L56" i="1"/>
  <c r="M56" i="1" s="1"/>
  <c r="K57" i="1"/>
  <c r="L57" i="1"/>
  <c r="M57" i="1"/>
  <c r="M9" i="1"/>
  <c r="L9" i="1"/>
  <c r="K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9" i="1"/>
</calcChain>
</file>

<file path=xl/sharedStrings.xml><?xml version="1.0" encoding="utf-8"?>
<sst xmlns="http://schemas.openxmlformats.org/spreadsheetml/2006/main" count="20" uniqueCount="19">
  <si>
    <t>Run 3</t>
  </si>
  <si>
    <t>X</t>
  </si>
  <si>
    <t>Transducer</t>
  </si>
  <si>
    <t>Pressure</t>
  </si>
  <si>
    <t>Velocity</t>
  </si>
  <si>
    <t>[in]</t>
  </si>
  <si>
    <t>Voltage</t>
  </si>
  <si>
    <t>[in H2O]</t>
  </si>
  <si>
    <t>[ft/s]</t>
  </si>
  <si>
    <t>[ft]</t>
  </si>
  <si>
    <t>Uinf</t>
  </si>
  <si>
    <t xml:space="preserve"> Deficit</t>
  </si>
  <si>
    <t>Flux</t>
  </si>
  <si>
    <t>Flux*Deficit</t>
  </si>
  <si>
    <t>Integral/rho</t>
  </si>
  <si>
    <t>Drag/rho</t>
  </si>
  <si>
    <t>Cd</t>
  </si>
  <si>
    <t>Diameter [ft]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</si>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</sst>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 inch Cylinder</a:t>
            </a:r>
            <a:r>
              <a:rPr lang="en-US" baseline="0"/>
              <a:t> Downstream Wake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Sheet1!$I$9:$I$57</c:f>
              <c:numCache>
                <c:formatCode>0.0</c:formatCode>
                <c:ptCount val="49"/>
                <c:pt idx="0">
                  <c:v>60.347190933166566</c:v>
                </c:pt>
                <c:pt idx="1">
                  <c:v>59.744185554118467</c:v>
                </c:pt>
                <c:pt idx="2">
                  <c:v>59.587580694919566</c:v>
                </c:pt>
                <c:pt idx="3">
                  <c:v>58.917366299378635</c:v>
                </c:pt>
                <c:pt idx="4">
                  <c:v>58.359645998543414</c:v>
                </c:pt>
                <c:pt idx="5">
                  <c:v>58.359645998543414</c:v>
                </c:pt>
                <c:pt idx="6">
                  <c:v>57.492613729061766</c:v>
                </c:pt>
                <c:pt idx="7">
                  <c:v>57.064391747079988</c:v>
                </c:pt>
                <c:pt idx="8">
                  <c:v>55.571156145987572</c:v>
                </c:pt>
                <c:pt idx="9">
                  <c:v>55.592170196963487</c:v>
                </c:pt>
                <c:pt idx="10">
                  <c:v>55.339474930026903</c:v>
                </c:pt>
                <c:pt idx="11">
                  <c:v>53.362404737231707</c:v>
                </c:pt>
                <c:pt idx="12">
                  <c:v>53.428028363017468</c:v>
                </c:pt>
                <c:pt idx="13">
                  <c:v>51.536345536072083</c:v>
                </c:pt>
                <c:pt idx="14">
                  <c:v>51.717336026373239</c:v>
                </c:pt>
                <c:pt idx="15">
                  <c:v>50.436765404862129</c:v>
                </c:pt>
                <c:pt idx="16">
                  <c:v>49.360021083966565</c:v>
                </c:pt>
                <c:pt idx="17">
                  <c:v>48.752885969405234</c:v>
                </c:pt>
                <c:pt idx="18">
                  <c:v>47.894845038039335</c:v>
                </c:pt>
                <c:pt idx="19">
                  <c:v>46.262381265507152</c:v>
                </c:pt>
                <c:pt idx="20">
                  <c:v>46.039669769217738</c:v>
                </c:pt>
                <c:pt idx="21">
                  <c:v>45.460138346168854</c:v>
                </c:pt>
                <c:pt idx="22">
                  <c:v>44.486228045451739</c:v>
                </c:pt>
                <c:pt idx="23">
                  <c:v>44.013750492055998</c:v>
                </c:pt>
                <c:pt idx="24">
                  <c:v>45.851552352031533</c:v>
                </c:pt>
                <c:pt idx="25">
                  <c:v>46.916706049154762</c:v>
                </c:pt>
                <c:pt idx="26">
                  <c:v>47.214502096070817</c:v>
                </c:pt>
                <c:pt idx="27">
                  <c:v>48.534383326744532</c:v>
                </c:pt>
                <c:pt idx="28">
                  <c:v>48.587298205204917</c:v>
                </c:pt>
                <c:pt idx="29">
                  <c:v>50.18138494137483</c:v>
                </c:pt>
                <c:pt idx="30">
                  <c:v>50.134812366474399</c:v>
                </c:pt>
                <c:pt idx="31">
                  <c:v>51.263661686777084</c:v>
                </c:pt>
                <c:pt idx="32">
                  <c:v>52.278892880639567</c:v>
                </c:pt>
                <c:pt idx="33">
                  <c:v>53.950143819211078</c:v>
                </c:pt>
                <c:pt idx="34">
                  <c:v>54.338438242455766</c:v>
                </c:pt>
                <c:pt idx="35">
                  <c:v>55.718088068837176</c:v>
                </c:pt>
                <c:pt idx="36">
                  <c:v>56.509052608328005</c:v>
                </c:pt>
                <c:pt idx="37">
                  <c:v>56.735958056257751</c:v>
                </c:pt>
                <c:pt idx="38">
                  <c:v>56.777116166412377</c:v>
                </c:pt>
                <c:pt idx="39">
                  <c:v>58.018414493728692</c:v>
                </c:pt>
                <c:pt idx="40">
                  <c:v>58.098884564092984</c:v>
                </c:pt>
                <c:pt idx="41">
                  <c:v>59.07574786751789</c:v>
                </c:pt>
                <c:pt idx="42">
                  <c:v>58.957001579693696</c:v>
                </c:pt>
                <c:pt idx="43">
                  <c:v>59.705072849064429</c:v>
                </c:pt>
                <c:pt idx="44">
                  <c:v>59.528747657365351</c:v>
                </c:pt>
                <c:pt idx="45">
                  <c:v>59.880878835984866</c:v>
                </c:pt>
                <c:pt idx="46">
                  <c:v>60.075615421185105</c:v>
                </c:pt>
                <c:pt idx="47">
                  <c:v>60.405226834631868</c:v>
                </c:pt>
                <c:pt idx="48">
                  <c:v>59.958849366841541</c:v>
                </c:pt>
              </c:numCache>
            </c:numRef>
          </c:xVal>
          <c:yVal>
            <c:numRef>
              <c:f>Sheet1!$E$9:$E$57</c:f>
              <c:numCache>
                <c:formatCode>General</c:formatCode>
                <c:ptCount val="49"/>
                <c:pt idx="0">
                  <c:v>0</c:v>
                </c:pt>
                <c:pt idx="1">
                  <c:v>4.166666666666663E-2</c:v>
                </c:pt>
                <c:pt idx="2">
                  <c:v>8.333333333333337E-2</c:v>
                </c:pt>
                <c:pt idx="3">
                  <c:v>0.125</c:v>
                </c:pt>
                <c:pt idx="4">
                  <c:v>0.16666666666666663</c:v>
                </c:pt>
                <c:pt idx="5">
                  <c:v>0.20833333333333337</c:v>
                </c:pt>
                <c:pt idx="6">
                  <c:v>0.25</c:v>
                </c:pt>
                <c:pt idx="7">
                  <c:v>0.29166666666666663</c:v>
                </c:pt>
                <c:pt idx="8">
                  <c:v>0.33333333333333337</c:v>
                </c:pt>
                <c:pt idx="9">
                  <c:v>0.375</c:v>
                </c:pt>
                <c:pt idx="10">
                  <c:v>0.41666666666666663</c:v>
                </c:pt>
                <c:pt idx="11">
                  <c:v>0.45833333333333337</c:v>
                </c:pt>
                <c:pt idx="12">
                  <c:v>0.5</c:v>
                </c:pt>
                <c:pt idx="13">
                  <c:v>0.54166666666666674</c:v>
                </c:pt>
                <c:pt idx="14">
                  <c:v>0.58333333333333326</c:v>
                </c:pt>
                <c:pt idx="15">
                  <c:v>0.625</c:v>
                </c:pt>
                <c:pt idx="16">
                  <c:v>0.66666666666666674</c:v>
                </c:pt>
                <c:pt idx="17">
                  <c:v>0.70833333333333326</c:v>
                </c:pt>
                <c:pt idx="18">
                  <c:v>0.75</c:v>
                </c:pt>
                <c:pt idx="19">
                  <c:v>0.79166666666666674</c:v>
                </c:pt>
                <c:pt idx="20">
                  <c:v>0.83333333333333326</c:v>
                </c:pt>
                <c:pt idx="21">
                  <c:v>0.875</c:v>
                </c:pt>
                <c:pt idx="22">
                  <c:v>0.91666666666666674</c:v>
                </c:pt>
                <c:pt idx="23">
                  <c:v>0.95833333333333326</c:v>
                </c:pt>
                <c:pt idx="24">
                  <c:v>1</c:v>
                </c:pt>
                <c:pt idx="25">
                  <c:v>1.0416666666666667</c:v>
                </c:pt>
                <c:pt idx="26">
                  <c:v>1.0833333333333333</c:v>
                </c:pt>
                <c:pt idx="27">
                  <c:v>1.125</c:v>
                </c:pt>
                <c:pt idx="28">
                  <c:v>1.1666666666666667</c:v>
                </c:pt>
                <c:pt idx="29">
                  <c:v>1.2083333333333333</c:v>
                </c:pt>
                <c:pt idx="30">
                  <c:v>1.25</c:v>
                </c:pt>
                <c:pt idx="31">
                  <c:v>1.2916666666666667</c:v>
                </c:pt>
                <c:pt idx="32">
                  <c:v>1.3333333333333333</c:v>
                </c:pt>
                <c:pt idx="33">
                  <c:v>1.375</c:v>
                </c:pt>
                <c:pt idx="34">
                  <c:v>1.4166666666666667</c:v>
                </c:pt>
                <c:pt idx="35">
                  <c:v>1.4583333333333333</c:v>
                </c:pt>
                <c:pt idx="36">
                  <c:v>1.5</c:v>
                </c:pt>
                <c:pt idx="37">
                  <c:v>1.5416666666666665</c:v>
                </c:pt>
                <c:pt idx="38">
                  <c:v>1.5833333333333335</c:v>
                </c:pt>
                <c:pt idx="39">
                  <c:v>1.625</c:v>
                </c:pt>
                <c:pt idx="40">
                  <c:v>1.6666666666666665</c:v>
                </c:pt>
                <c:pt idx="41">
                  <c:v>1.7083333333333335</c:v>
                </c:pt>
                <c:pt idx="42">
                  <c:v>1.75</c:v>
                </c:pt>
                <c:pt idx="43">
                  <c:v>1.7916666666666665</c:v>
                </c:pt>
                <c:pt idx="44">
                  <c:v>1.8333333333333335</c:v>
                </c:pt>
                <c:pt idx="45">
                  <c:v>1.875</c:v>
                </c:pt>
                <c:pt idx="46">
                  <c:v>1.9166666666666665</c:v>
                </c:pt>
                <c:pt idx="47">
                  <c:v>1.9583333333333335</c:v>
                </c:pt>
                <c:pt idx="48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390656"/>
        <c:axId val="464389088"/>
      </c:scatterChart>
      <c:valAx>
        <c:axId val="46439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</a:t>
                </a:r>
                <a:r>
                  <a:rPr lang="en-US" baseline="0"/>
                  <a:t> Velocity, u [ft/s]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89088"/>
        <c:crosses val="autoZero"/>
        <c:crossBetween val="midCat"/>
        <c:majorUnit val="10"/>
        <c:minorUnit val="1"/>
      </c:valAx>
      <c:valAx>
        <c:axId val="46438908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</a:t>
                </a:r>
                <a:r>
                  <a:rPr lang="en-US" baseline="0"/>
                  <a:t> z [ft]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90656"/>
        <c:crosses val="autoZero"/>
        <c:crossBetween val="midCat"/>
        <c:majorUnit val="0.25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 inch Cylinder</a:t>
            </a:r>
            <a:r>
              <a:rPr lang="en-US" baseline="0"/>
              <a:t> Downstream Wake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Sheet1!$K$9:$K$57</c:f>
              <c:numCache>
                <c:formatCode>0.0</c:formatCode>
                <c:ptCount val="49"/>
                <c:pt idx="0">
                  <c:v>-0.34719093316656569</c:v>
                </c:pt>
                <c:pt idx="1">
                  <c:v>0.25581444588153346</c:v>
                </c:pt>
                <c:pt idx="2">
                  <c:v>0.41241930508043367</c:v>
                </c:pt>
                <c:pt idx="3">
                  <c:v>1.0826337006213649</c:v>
                </c:pt>
                <c:pt idx="4">
                  <c:v>1.6403540014565863</c:v>
                </c:pt>
                <c:pt idx="5">
                  <c:v>1.6403540014565863</c:v>
                </c:pt>
                <c:pt idx="6">
                  <c:v>2.507386270938234</c:v>
                </c:pt>
                <c:pt idx="7">
                  <c:v>2.9356082529200123</c:v>
                </c:pt>
                <c:pt idx="8">
                  <c:v>4.4288438540124275</c:v>
                </c:pt>
                <c:pt idx="9">
                  <c:v>4.4078298030365133</c:v>
                </c:pt>
                <c:pt idx="10">
                  <c:v>4.6605250699730973</c:v>
                </c:pt>
                <c:pt idx="11">
                  <c:v>6.6375952627682935</c:v>
                </c:pt>
                <c:pt idx="12">
                  <c:v>6.5719716369825321</c:v>
                </c:pt>
                <c:pt idx="13">
                  <c:v>8.4636544639279165</c:v>
                </c:pt>
                <c:pt idx="14">
                  <c:v>8.2826639736267609</c:v>
                </c:pt>
                <c:pt idx="15">
                  <c:v>9.563234595137871</c:v>
                </c:pt>
                <c:pt idx="16">
                  <c:v>10.639978916033435</c:v>
                </c:pt>
                <c:pt idx="17">
                  <c:v>11.247114030594766</c:v>
                </c:pt>
                <c:pt idx="18">
                  <c:v>12.105154961960665</c:v>
                </c:pt>
                <c:pt idx="19">
                  <c:v>13.737618734492848</c:v>
                </c:pt>
                <c:pt idx="20">
                  <c:v>13.960330230782262</c:v>
                </c:pt>
                <c:pt idx="21">
                  <c:v>14.539861653831146</c:v>
                </c:pt>
                <c:pt idx="22">
                  <c:v>15.513771954548261</c:v>
                </c:pt>
                <c:pt idx="23">
                  <c:v>15.986249507944002</c:v>
                </c:pt>
                <c:pt idx="24">
                  <c:v>14.148447647968467</c:v>
                </c:pt>
                <c:pt idx="25">
                  <c:v>13.083293950845238</c:v>
                </c:pt>
                <c:pt idx="26">
                  <c:v>12.785497903929183</c:v>
                </c:pt>
                <c:pt idx="27">
                  <c:v>11.465616673255468</c:v>
                </c:pt>
                <c:pt idx="28">
                  <c:v>11.412701794795083</c:v>
                </c:pt>
                <c:pt idx="29">
                  <c:v>9.8186150586251699</c:v>
                </c:pt>
                <c:pt idx="30">
                  <c:v>9.8651876335256006</c:v>
                </c:pt>
                <c:pt idx="31">
                  <c:v>8.736338313222916</c:v>
                </c:pt>
                <c:pt idx="32">
                  <c:v>7.7211071193604326</c:v>
                </c:pt>
                <c:pt idx="33">
                  <c:v>6.0498561807889217</c:v>
                </c:pt>
                <c:pt idx="34">
                  <c:v>5.6615617575442343</c:v>
                </c:pt>
                <c:pt idx="35">
                  <c:v>4.2819119311628242</c:v>
                </c:pt>
                <c:pt idx="36">
                  <c:v>3.4909473916719946</c:v>
                </c:pt>
                <c:pt idx="37">
                  <c:v>3.2640419437422494</c:v>
                </c:pt>
                <c:pt idx="38">
                  <c:v>3.2228838335876233</c:v>
                </c:pt>
                <c:pt idx="39">
                  <c:v>1.9815855062713084</c:v>
                </c:pt>
                <c:pt idx="40">
                  <c:v>1.9011154359070161</c:v>
                </c:pt>
                <c:pt idx="41">
                  <c:v>0.9242521324821098</c:v>
                </c:pt>
                <c:pt idx="42">
                  <c:v>1.0429984203063043</c:v>
                </c:pt>
                <c:pt idx="43">
                  <c:v>0.29492715093557109</c:v>
                </c:pt>
                <c:pt idx="44">
                  <c:v>0.47125234263464932</c:v>
                </c:pt>
                <c:pt idx="45">
                  <c:v>0.11912116401513373</c:v>
                </c:pt>
                <c:pt idx="46">
                  <c:v>-7.5615421185105447E-2</c:v>
                </c:pt>
                <c:pt idx="47">
                  <c:v>-0.40522683463186837</c:v>
                </c:pt>
                <c:pt idx="48">
                  <c:v>4.1150633158459016E-2</c:v>
                </c:pt>
              </c:numCache>
            </c:numRef>
          </c:xVal>
          <c:yVal>
            <c:numRef>
              <c:f>Sheet1!$E$9:$E$57</c:f>
              <c:numCache>
                <c:formatCode>General</c:formatCode>
                <c:ptCount val="49"/>
                <c:pt idx="0">
                  <c:v>0</c:v>
                </c:pt>
                <c:pt idx="1">
                  <c:v>4.166666666666663E-2</c:v>
                </c:pt>
                <c:pt idx="2">
                  <c:v>8.333333333333337E-2</c:v>
                </c:pt>
                <c:pt idx="3">
                  <c:v>0.125</c:v>
                </c:pt>
                <c:pt idx="4">
                  <c:v>0.16666666666666663</c:v>
                </c:pt>
                <c:pt idx="5">
                  <c:v>0.20833333333333337</c:v>
                </c:pt>
                <c:pt idx="6">
                  <c:v>0.25</c:v>
                </c:pt>
                <c:pt idx="7">
                  <c:v>0.29166666666666663</c:v>
                </c:pt>
                <c:pt idx="8">
                  <c:v>0.33333333333333337</c:v>
                </c:pt>
                <c:pt idx="9">
                  <c:v>0.375</c:v>
                </c:pt>
                <c:pt idx="10">
                  <c:v>0.41666666666666663</c:v>
                </c:pt>
                <c:pt idx="11">
                  <c:v>0.45833333333333337</c:v>
                </c:pt>
                <c:pt idx="12">
                  <c:v>0.5</c:v>
                </c:pt>
                <c:pt idx="13">
                  <c:v>0.54166666666666674</c:v>
                </c:pt>
                <c:pt idx="14">
                  <c:v>0.58333333333333326</c:v>
                </c:pt>
                <c:pt idx="15">
                  <c:v>0.625</c:v>
                </c:pt>
                <c:pt idx="16">
                  <c:v>0.66666666666666674</c:v>
                </c:pt>
                <c:pt idx="17">
                  <c:v>0.70833333333333326</c:v>
                </c:pt>
                <c:pt idx="18">
                  <c:v>0.75</c:v>
                </c:pt>
                <c:pt idx="19">
                  <c:v>0.79166666666666674</c:v>
                </c:pt>
                <c:pt idx="20">
                  <c:v>0.83333333333333326</c:v>
                </c:pt>
                <c:pt idx="21">
                  <c:v>0.875</c:v>
                </c:pt>
                <c:pt idx="22">
                  <c:v>0.91666666666666674</c:v>
                </c:pt>
                <c:pt idx="23">
                  <c:v>0.95833333333333326</c:v>
                </c:pt>
                <c:pt idx="24">
                  <c:v>1</c:v>
                </c:pt>
                <c:pt idx="25">
                  <c:v>1.0416666666666667</c:v>
                </c:pt>
                <c:pt idx="26">
                  <c:v>1.0833333333333333</c:v>
                </c:pt>
                <c:pt idx="27">
                  <c:v>1.125</c:v>
                </c:pt>
                <c:pt idx="28">
                  <c:v>1.1666666666666667</c:v>
                </c:pt>
                <c:pt idx="29">
                  <c:v>1.2083333333333333</c:v>
                </c:pt>
                <c:pt idx="30">
                  <c:v>1.25</c:v>
                </c:pt>
                <c:pt idx="31">
                  <c:v>1.2916666666666667</c:v>
                </c:pt>
                <c:pt idx="32">
                  <c:v>1.3333333333333333</c:v>
                </c:pt>
                <c:pt idx="33">
                  <c:v>1.375</c:v>
                </c:pt>
                <c:pt idx="34">
                  <c:v>1.4166666666666667</c:v>
                </c:pt>
                <c:pt idx="35">
                  <c:v>1.4583333333333333</c:v>
                </c:pt>
                <c:pt idx="36">
                  <c:v>1.5</c:v>
                </c:pt>
                <c:pt idx="37">
                  <c:v>1.5416666666666665</c:v>
                </c:pt>
                <c:pt idx="38">
                  <c:v>1.5833333333333335</c:v>
                </c:pt>
                <c:pt idx="39">
                  <c:v>1.625</c:v>
                </c:pt>
                <c:pt idx="40">
                  <c:v>1.6666666666666665</c:v>
                </c:pt>
                <c:pt idx="41">
                  <c:v>1.7083333333333335</c:v>
                </c:pt>
                <c:pt idx="42">
                  <c:v>1.75</c:v>
                </c:pt>
                <c:pt idx="43">
                  <c:v>1.7916666666666665</c:v>
                </c:pt>
                <c:pt idx="44">
                  <c:v>1.8333333333333335</c:v>
                </c:pt>
                <c:pt idx="45">
                  <c:v>1.875</c:v>
                </c:pt>
                <c:pt idx="46">
                  <c:v>1.9166666666666665</c:v>
                </c:pt>
                <c:pt idx="47">
                  <c:v>1.9583333333333335</c:v>
                </c:pt>
                <c:pt idx="48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870288"/>
        <c:axId val="419403600"/>
      </c:scatterChart>
      <c:valAx>
        <c:axId val="46787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Momentum Deficit [ft-ft/s]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403600"/>
        <c:crosses val="autoZero"/>
        <c:crossBetween val="midCat"/>
      </c:valAx>
      <c:valAx>
        <c:axId val="41940360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</a:t>
                </a:r>
                <a:r>
                  <a:rPr lang="en-US" baseline="0"/>
                  <a:t> z [ft]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70288"/>
        <c:crosses val="autoZero"/>
        <c:crossBetween val="midCat"/>
        <c:majorUnit val="0.25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 inch Cylinder</a:t>
            </a:r>
            <a:r>
              <a:rPr lang="en-US" baseline="0"/>
              <a:t> Downstream Wake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Sheet1!$M$9:$M$57</c:f>
              <c:numCache>
                <c:formatCode>General</c:formatCode>
                <c:ptCount val="49"/>
                <c:pt idx="0">
                  <c:v>-20.951997534067011</c:v>
                </c:pt>
                <c:pt idx="1">
                  <c:v>15.283425722170332</c:v>
                </c:pt>
                <c:pt idx="2">
                  <c:v>24.575068621622993</c:v>
                </c:pt>
                <c:pt idx="3">
                  <c:v>63.785926307560779</c:v>
                </c:pt>
                <c:pt idx="4">
                  <c:v>95.730478837300538</c:v>
                </c:pt>
                <c:pt idx="5">
                  <c:v>95.730478837300538</c:v>
                </c:pt>
                <c:pt idx="6">
                  <c:v>144.15619034460448</c:v>
                </c:pt>
                <c:pt idx="7">
                  <c:v>167.51869936058864</c:v>
                </c:pt>
                <c:pt idx="8">
                  <c:v>246.11597335752199</c:v>
                </c:pt>
                <c:pt idx="9">
                  <c:v>245.0408246096539</c:v>
                </c:pt>
                <c:pt idx="10">
                  <c:v>257.9110102705381</c:v>
                </c:pt>
                <c:pt idx="11">
                  <c:v>354.1980448937735</c:v>
                </c:pt>
                <c:pt idx="12">
                  <c:v>351.12748702164907</c:v>
                </c:pt>
                <c:pt idx="13">
                  <c:v>436.18582095090807</c:v>
                </c:pt>
                <c:pt idx="14">
                  <c:v>428.357315917591</c:v>
                </c:pt>
                <c:pt idx="15">
                  <c:v>482.33861978663049</c:v>
                </c:pt>
                <c:pt idx="16">
                  <c:v>525.18958362837009</c:v>
                </c:pt>
                <c:pt idx="17">
                  <c:v>548.32926781848425</c:v>
                </c:pt>
                <c:pt idx="18">
                  <c:v>579.77452106455894</c:v>
                </c:pt>
                <c:pt idx="19">
                  <c:v>635.53495557528197</c:v>
                </c:pt>
                <c:pt idx="20">
                  <c:v>642.72899369444258</c:v>
                </c:pt>
                <c:pt idx="21">
                  <c:v>660.98412231731936</c:v>
                </c:pt>
                <c:pt idx="22">
                  <c:v>690.14919701516749</c:v>
                </c:pt>
                <c:pt idx="23">
                  <c:v>703.61479714640029</c:v>
                </c:pt>
                <c:pt idx="24">
                  <c:v>648.72828803080358</c:v>
                </c:pt>
                <c:pt idx="25">
                  <c:v>613.82505644649075</c:v>
                </c:pt>
                <c:pt idx="26">
                  <c:v>603.66091758437346</c:v>
                </c:pt>
                <c:pt idx="27">
                  <c:v>556.47663469729434</c:v>
                </c:pt>
                <c:pt idx="28">
                  <c:v>554.51234543078613</c:v>
                </c:pt>
                <c:pt idx="29">
                  <c:v>492.71170184804924</c:v>
                </c:pt>
                <c:pt idx="30">
                  <c:v>494.58933096686957</c:v>
                </c:pt>
                <c:pt idx="31">
                  <c:v>447.85669167028834</c:v>
                </c:pt>
                <c:pt idx="32">
                  <c:v>403.6509320129876</c:v>
                </c:pt>
                <c:pt idx="33">
                  <c:v>326.39061103910541</c:v>
                </c:pt>
                <c:pt idx="34">
                  <c:v>307.64042391816668</c:v>
                </c:pt>
                <c:pt idx="35">
                  <c:v>238.57994608353491</c:v>
                </c:pt>
                <c:pt idx="36">
                  <c:v>197.27012980889816</c:v>
                </c:pt>
                <c:pt idx="37">
                  <c:v>185.1885468140263</c:v>
                </c:pt>
                <c:pt idx="38">
                  <c:v>182.98604981045693</c:v>
                </c:pt>
                <c:pt idx="39">
                  <c:v>114.96844925761398</c:v>
                </c:pt>
                <c:pt idx="40">
                  <c:v>110.45268625377705</c:v>
                </c:pt>
                <c:pt idx="41">
                  <c:v>54.600885944528862</c:v>
                </c:pt>
                <c:pt idx="42">
                  <c:v>61.492059513616809</c:v>
                </c:pt>
                <c:pt idx="43">
                  <c:v>17.608647031775291</c:v>
                </c:pt>
                <c:pt idx="44">
                  <c:v>28.053061787640313</c:v>
                </c:pt>
                <c:pt idx="45">
                  <c:v>7.1330799891917032</c:v>
                </c:pt>
                <c:pt idx="46">
                  <c:v>-4.542642963027328</c:v>
                </c:pt>
                <c:pt idx="47">
                  <c:v>-24.477818865417866</c:v>
                </c:pt>
                <c:pt idx="48">
                  <c:v>2.4673446148981988</c:v>
                </c:pt>
              </c:numCache>
            </c:numRef>
          </c:xVal>
          <c:yVal>
            <c:numRef>
              <c:f>Sheet1!$E$9:$E$57</c:f>
              <c:numCache>
                <c:formatCode>General</c:formatCode>
                <c:ptCount val="49"/>
                <c:pt idx="0">
                  <c:v>0</c:v>
                </c:pt>
                <c:pt idx="1">
                  <c:v>4.166666666666663E-2</c:v>
                </c:pt>
                <c:pt idx="2">
                  <c:v>8.333333333333337E-2</c:v>
                </c:pt>
                <c:pt idx="3">
                  <c:v>0.125</c:v>
                </c:pt>
                <c:pt idx="4">
                  <c:v>0.16666666666666663</c:v>
                </c:pt>
                <c:pt idx="5">
                  <c:v>0.20833333333333337</c:v>
                </c:pt>
                <c:pt idx="6">
                  <c:v>0.25</c:v>
                </c:pt>
                <c:pt idx="7">
                  <c:v>0.29166666666666663</c:v>
                </c:pt>
                <c:pt idx="8">
                  <c:v>0.33333333333333337</c:v>
                </c:pt>
                <c:pt idx="9">
                  <c:v>0.375</c:v>
                </c:pt>
                <c:pt idx="10">
                  <c:v>0.41666666666666663</c:v>
                </c:pt>
                <c:pt idx="11">
                  <c:v>0.45833333333333337</c:v>
                </c:pt>
                <c:pt idx="12">
                  <c:v>0.5</c:v>
                </c:pt>
                <c:pt idx="13">
                  <c:v>0.54166666666666674</c:v>
                </c:pt>
                <c:pt idx="14">
                  <c:v>0.58333333333333326</c:v>
                </c:pt>
                <c:pt idx="15">
                  <c:v>0.625</c:v>
                </c:pt>
                <c:pt idx="16">
                  <c:v>0.66666666666666674</c:v>
                </c:pt>
                <c:pt idx="17">
                  <c:v>0.70833333333333326</c:v>
                </c:pt>
                <c:pt idx="18">
                  <c:v>0.75</c:v>
                </c:pt>
                <c:pt idx="19">
                  <c:v>0.79166666666666674</c:v>
                </c:pt>
                <c:pt idx="20">
                  <c:v>0.83333333333333326</c:v>
                </c:pt>
                <c:pt idx="21">
                  <c:v>0.875</c:v>
                </c:pt>
                <c:pt idx="22">
                  <c:v>0.91666666666666674</c:v>
                </c:pt>
                <c:pt idx="23">
                  <c:v>0.95833333333333326</c:v>
                </c:pt>
                <c:pt idx="24">
                  <c:v>1</c:v>
                </c:pt>
                <c:pt idx="25">
                  <c:v>1.0416666666666667</c:v>
                </c:pt>
                <c:pt idx="26">
                  <c:v>1.0833333333333333</c:v>
                </c:pt>
                <c:pt idx="27">
                  <c:v>1.125</c:v>
                </c:pt>
                <c:pt idx="28">
                  <c:v>1.1666666666666667</c:v>
                </c:pt>
                <c:pt idx="29">
                  <c:v>1.2083333333333333</c:v>
                </c:pt>
                <c:pt idx="30">
                  <c:v>1.25</c:v>
                </c:pt>
                <c:pt idx="31">
                  <c:v>1.2916666666666667</c:v>
                </c:pt>
                <c:pt idx="32">
                  <c:v>1.3333333333333333</c:v>
                </c:pt>
                <c:pt idx="33">
                  <c:v>1.375</c:v>
                </c:pt>
                <c:pt idx="34">
                  <c:v>1.4166666666666667</c:v>
                </c:pt>
                <c:pt idx="35">
                  <c:v>1.4583333333333333</c:v>
                </c:pt>
                <c:pt idx="36">
                  <c:v>1.5</c:v>
                </c:pt>
                <c:pt idx="37">
                  <c:v>1.5416666666666665</c:v>
                </c:pt>
                <c:pt idx="38">
                  <c:v>1.5833333333333335</c:v>
                </c:pt>
                <c:pt idx="39">
                  <c:v>1.625</c:v>
                </c:pt>
                <c:pt idx="40">
                  <c:v>1.6666666666666665</c:v>
                </c:pt>
                <c:pt idx="41">
                  <c:v>1.7083333333333335</c:v>
                </c:pt>
                <c:pt idx="42">
                  <c:v>1.75</c:v>
                </c:pt>
                <c:pt idx="43">
                  <c:v>1.7916666666666665</c:v>
                </c:pt>
                <c:pt idx="44">
                  <c:v>1.8333333333333335</c:v>
                </c:pt>
                <c:pt idx="45">
                  <c:v>1.875</c:v>
                </c:pt>
                <c:pt idx="46">
                  <c:v>1.9166666666666665</c:v>
                </c:pt>
                <c:pt idx="47">
                  <c:v>1.9583333333333335</c:v>
                </c:pt>
                <c:pt idx="48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33176"/>
        <c:axId val="463534352"/>
      </c:scatterChart>
      <c:valAx>
        <c:axId val="463533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Momentum Deficit [ft-ft/s]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34352"/>
        <c:crosses val="autoZero"/>
        <c:crossBetween val="midCat"/>
      </c:valAx>
      <c:valAx>
        <c:axId val="46353435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</a:t>
                </a:r>
                <a:r>
                  <a:rPr lang="en-US" baseline="0"/>
                  <a:t> z [ft]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33176"/>
        <c:crosses val="autoZero"/>
        <c:crossBetween val="midCat"/>
        <c:majorUnit val="0.25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6</xdr:row>
      <xdr:rowOff>147637</xdr:rowOff>
    </xdr:from>
    <xdr:to>
      <xdr:col>25</xdr:col>
      <xdr:colOff>333374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24</xdr:row>
      <xdr:rowOff>161925</xdr:rowOff>
    </xdr:from>
    <xdr:to>
      <xdr:col>25</xdr:col>
      <xdr:colOff>409575</xdr:colOff>
      <xdr:row>43</xdr:row>
      <xdr:rowOff>42863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24</xdr:col>
      <xdr:colOff>581025</xdr:colOff>
      <xdr:row>62</xdr:row>
      <xdr:rowOff>71438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S57"/>
  <sheetViews>
    <sheetView tabSelected="1" workbookViewId="0">
      <selection activeCell="U4" sqref="U4"/>
    </sheetView>
  </sheetViews>
  <sheetFormatPr defaultRowHeight="15" x14ac:dyDescent="0.25"/>
  <sheetData>
    <row r="4" spans="5:19" x14ac:dyDescent="0.25">
      <c r="I4" t="s">
        <v>10</v>
      </c>
      <c r="M4" t="s">
        <v>17</v>
      </c>
      <c r="O4" t="s">
        <v>15</v>
      </c>
      <c r="Q4" t="s">
        <v>16</v>
      </c>
      <c r="S4" t="s">
        <v>18</v>
      </c>
    </row>
    <row r="5" spans="5:19" x14ac:dyDescent="0.25">
      <c r="I5">
        <v>60</v>
      </c>
      <c r="M5">
        <f>4/12</f>
        <v>0.33333333333333331</v>
      </c>
      <c r="O5">
        <f>SUM(O10:O57)</f>
        <v>625.18643711465347</v>
      </c>
      <c r="Q5">
        <f>O5*2/I5^2/M5</f>
        <v>1.0419773951910891</v>
      </c>
      <c r="S5">
        <f>6350*I5*M5</f>
        <v>127000</v>
      </c>
    </row>
    <row r="6" spans="5:19" x14ac:dyDescent="0.25">
      <c r="F6" s="1" t="s">
        <v>0</v>
      </c>
      <c r="G6" s="2"/>
      <c r="H6" s="2"/>
      <c r="I6" s="1"/>
    </row>
    <row r="7" spans="5:19" x14ac:dyDescent="0.25">
      <c r="F7" s="3" t="s">
        <v>1</v>
      </c>
      <c r="G7" s="4" t="s">
        <v>2</v>
      </c>
      <c r="H7" s="4" t="s">
        <v>3</v>
      </c>
      <c r="I7" s="3" t="s">
        <v>4</v>
      </c>
      <c r="K7" t="s">
        <v>11</v>
      </c>
      <c r="L7" t="s">
        <v>12</v>
      </c>
      <c r="M7" t="s">
        <v>13</v>
      </c>
      <c r="O7" t="s">
        <v>14</v>
      </c>
    </row>
    <row r="8" spans="5:19" x14ac:dyDescent="0.25">
      <c r="E8" t="s">
        <v>9</v>
      </c>
      <c r="F8" s="3" t="s">
        <v>5</v>
      </c>
      <c r="G8" s="4" t="s">
        <v>6</v>
      </c>
      <c r="H8" s="4" t="s">
        <v>7</v>
      </c>
      <c r="I8" s="3" t="s">
        <v>8</v>
      </c>
      <c r="K8" t="s">
        <v>8</v>
      </c>
    </row>
    <row r="9" spans="5:19" x14ac:dyDescent="0.25">
      <c r="E9">
        <f>F9/12-0.5</f>
        <v>0</v>
      </c>
      <c r="F9" s="3">
        <v>6</v>
      </c>
      <c r="G9" s="4">
        <v>0.1522</v>
      </c>
      <c r="H9" s="4">
        <v>0.82610780000000006</v>
      </c>
      <c r="I9" s="3">
        <v>60.347190933166566</v>
      </c>
      <c r="K9" s="1">
        <f>($I$5-I9)</f>
        <v>-0.34719093316656569</v>
      </c>
      <c r="L9" s="1">
        <f>I9</f>
        <v>60.347190933166566</v>
      </c>
      <c r="M9">
        <f>L9*K9</f>
        <v>-20.951997534067011</v>
      </c>
    </row>
    <row r="10" spans="5:19" x14ac:dyDescent="0.25">
      <c r="E10">
        <f t="shared" ref="E10:E57" si="0">F10/12-0.5</f>
        <v>4.166666666666663E-2</v>
      </c>
      <c r="F10" s="3">
        <v>6.5</v>
      </c>
      <c r="G10" s="4">
        <v>0.14910000000000001</v>
      </c>
      <c r="H10" s="4">
        <v>0.80968090000000004</v>
      </c>
      <c r="I10" s="3">
        <v>59.744185554118467</v>
      </c>
      <c r="K10" s="1">
        <f t="shared" ref="K10:K57" si="1">($I$5-I10)</f>
        <v>0.25581444588153346</v>
      </c>
      <c r="L10" s="1">
        <f t="shared" ref="L10:L57" si="2">I10</f>
        <v>59.744185554118467</v>
      </c>
      <c r="M10">
        <f t="shared" ref="M10:M57" si="3">L10*K10</f>
        <v>15.283425722170332</v>
      </c>
      <c r="O10">
        <f>AVERAGE(M10,M9)*(E10-E9)</f>
        <v>-0.11809524608118072</v>
      </c>
    </row>
    <row r="11" spans="5:19" x14ac:dyDescent="0.25">
      <c r="E11">
        <f t="shared" si="0"/>
        <v>8.333333333333337E-2</v>
      </c>
      <c r="F11" s="3">
        <v>7</v>
      </c>
      <c r="G11" s="4">
        <v>0.14829999999999999</v>
      </c>
      <c r="H11" s="4">
        <v>0.80544169999999993</v>
      </c>
      <c r="I11" s="3">
        <v>59.587580694919566</v>
      </c>
      <c r="K11" s="1">
        <f t="shared" si="1"/>
        <v>0.41241930508043367</v>
      </c>
      <c r="L11" s="1">
        <f t="shared" si="2"/>
        <v>59.587580694919566</v>
      </c>
      <c r="M11">
        <f t="shared" si="3"/>
        <v>24.575068621622993</v>
      </c>
      <c r="O11">
        <f t="shared" ref="O11:O57" si="4">AVERAGE(M11,M10)*(E11-E10)</f>
        <v>0.83038529882902912</v>
      </c>
    </row>
    <row r="12" spans="5:19" x14ac:dyDescent="0.25">
      <c r="E12">
        <f t="shared" si="0"/>
        <v>0.125</v>
      </c>
      <c r="F12" s="3">
        <v>7.5</v>
      </c>
      <c r="G12" s="4">
        <v>0.1449</v>
      </c>
      <c r="H12" s="4">
        <v>0.78742509999999999</v>
      </c>
      <c r="I12" s="3">
        <v>58.917366299378635</v>
      </c>
      <c r="K12" s="1">
        <f t="shared" si="1"/>
        <v>1.0826337006213649</v>
      </c>
      <c r="L12" s="1">
        <f t="shared" si="2"/>
        <v>58.917366299378635</v>
      </c>
      <c r="M12">
        <f t="shared" si="3"/>
        <v>63.785926307560779</v>
      </c>
      <c r="O12">
        <f t="shared" si="4"/>
        <v>1.8408540610246604</v>
      </c>
    </row>
    <row r="13" spans="5:19" x14ac:dyDescent="0.25">
      <c r="E13">
        <f t="shared" si="0"/>
        <v>0.16666666666666663</v>
      </c>
      <c r="F13" s="3">
        <v>8</v>
      </c>
      <c r="G13" s="4">
        <v>0.1421</v>
      </c>
      <c r="H13" s="4">
        <v>0.77258789999999999</v>
      </c>
      <c r="I13" s="3">
        <v>58.359645998543414</v>
      </c>
      <c r="K13" s="1">
        <f t="shared" si="1"/>
        <v>1.6403540014565863</v>
      </c>
      <c r="L13" s="1">
        <f t="shared" si="2"/>
        <v>58.359645998543414</v>
      </c>
      <c r="M13">
        <f t="shared" si="3"/>
        <v>95.730478837300538</v>
      </c>
      <c r="O13">
        <f t="shared" si="4"/>
        <v>3.3232584405179413</v>
      </c>
    </row>
    <row r="14" spans="5:19" x14ac:dyDescent="0.25">
      <c r="E14">
        <f t="shared" si="0"/>
        <v>0.20833333333333337</v>
      </c>
      <c r="F14" s="3">
        <v>8.5</v>
      </c>
      <c r="G14" s="4">
        <v>0.1421</v>
      </c>
      <c r="H14" s="4">
        <v>0.77258789999999999</v>
      </c>
      <c r="I14" s="3">
        <v>58.359645998543414</v>
      </c>
      <c r="K14" s="1">
        <f t="shared" si="1"/>
        <v>1.6403540014565863</v>
      </c>
      <c r="L14" s="1">
        <f t="shared" si="2"/>
        <v>58.359645998543414</v>
      </c>
      <c r="M14">
        <f t="shared" si="3"/>
        <v>95.730478837300538</v>
      </c>
      <c r="O14">
        <f t="shared" si="4"/>
        <v>3.9887699515541963</v>
      </c>
    </row>
    <row r="15" spans="5:19" x14ac:dyDescent="0.25">
      <c r="E15">
        <f t="shared" si="0"/>
        <v>0.25</v>
      </c>
      <c r="F15" s="3">
        <v>9</v>
      </c>
      <c r="G15" s="4">
        <v>0.13780000000000001</v>
      </c>
      <c r="H15" s="4">
        <v>0.74980220000000009</v>
      </c>
      <c r="I15" s="3">
        <v>57.492613729061766</v>
      </c>
      <c r="K15" s="1">
        <f t="shared" si="1"/>
        <v>2.507386270938234</v>
      </c>
      <c r="L15" s="1">
        <f t="shared" si="2"/>
        <v>57.492613729061766</v>
      </c>
      <c r="M15">
        <f t="shared" si="3"/>
        <v>144.15619034460448</v>
      </c>
      <c r="O15">
        <f t="shared" si="4"/>
        <v>4.9976389412896829</v>
      </c>
    </row>
    <row r="16" spans="5:19" x14ac:dyDescent="0.25">
      <c r="E16">
        <f t="shared" si="0"/>
        <v>0.29166666666666663</v>
      </c>
      <c r="F16" s="3">
        <v>9.5</v>
      </c>
      <c r="G16" s="4">
        <v>0.13569999999999999</v>
      </c>
      <c r="H16" s="4">
        <v>0.73867429999999989</v>
      </c>
      <c r="I16" s="3">
        <v>57.064391747079988</v>
      </c>
      <c r="K16" s="1">
        <f t="shared" si="1"/>
        <v>2.9356082529200123</v>
      </c>
      <c r="L16" s="1">
        <f t="shared" si="2"/>
        <v>57.064391747079988</v>
      </c>
      <c r="M16">
        <f t="shared" si="3"/>
        <v>167.51869936058864</v>
      </c>
      <c r="O16">
        <f t="shared" si="4"/>
        <v>6.4932268688581836</v>
      </c>
    </row>
    <row r="17" spans="5:15" x14ac:dyDescent="0.25">
      <c r="E17">
        <f t="shared" si="0"/>
        <v>0.33333333333333337</v>
      </c>
      <c r="F17" s="3">
        <v>10</v>
      </c>
      <c r="G17" s="4">
        <v>0.1285</v>
      </c>
      <c r="H17" s="4">
        <v>0.70052150000000002</v>
      </c>
      <c r="I17" s="3">
        <v>55.571156145987572</v>
      </c>
      <c r="K17" s="1">
        <f t="shared" si="1"/>
        <v>4.4288438540124275</v>
      </c>
      <c r="L17" s="1">
        <f t="shared" si="2"/>
        <v>55.571156145987572</v>
      </c>
      <c r="M17">
        <f t="shared" si="3"/>
        <v>246.11597335752199</v>
      </c>
      <c r="O17">
        <f t="shared" si="4"/>
        <v>8.6173890149606542</v>
      </c>
    </row>
    <row r="18" spans="5:15" x14ac:dyDescent="0.25">
      <c r="E18">
        <f t="shared" si="0"/>
        <v>0.375</v>
      </c>
      <c r="F18" s="3">
        <v>10.5</v>
      </c>
      <c r="G18" s="4">
        <v>0.12859999999999999</v>
      </c>
      <c r="H18" s="4">
        <v>0.70105139999999999</v>
      </c>
      <c r="I18" s="3">
        <v>55.592170196963487</v>
      </c>
      <c r="K18" s="1">
        <f t="shared" si="1"/>
        <v>4.4078298030365133</v>
      </c>
      <c r="L18" s="1">
        <f t="shared" si="2"/>
        <v>55.592170196963487</v>
      </c>
      <c r="M18">
        <f t="shared" si="3"/>
        <v>245.0408246096539</v>
      </c>
      <c r="O18">
        <f t="shared" si="4"/>
        <v>10.232433290982822</v>
      </c>
    </row>
    <row r="19" spans="5:15" x14ac:dyDescent="0.25">
      <c r="E19">
        <f t="shared" si="0"/>
        <v>0.41666666666666663</v>
      </c>
      <c r="F19" s="3">
        <v>11</v>
      </c>
      <c r="G19" s="4">
        <v>0.12740000000000001</v>
      </c>
      <c r="H19" s="4">
        <v>0.6946926000000001</v>
      </c>
      <c r="I19" s="3">
        <v>55.339474930026903</v>
      </c>
      <c r="K19" s="1">
        <f t="shared" si="1"/>
        <v>4.6605250699730973</v>
      </c>
      <c r="L19" s="1">
        <f t="shared" si="2"/>
        <v>55.339474930026903</v>
      </c>
      <c r="M19">
        <f t="shared" si="3"/>
        <v>257.9110102705381</v>
      </c>
      <c r="O19">
        <f t="shared" si="4"/>
        <v>10.478163226670658</v>
      </c>
    </row>
    <row r="20" spans="5:15" x14ac:dyDescent="0.25">
      <c r="E20">
        <f t="shared" si="0"/>
        <v>0.45833333333333337</v>
      </c>
      <c r="F20" s="3">
        <v>11.5</v>
      </c>
      <c r="G20" s="4">
        <v>0.1182</v>
      </c>
      <c r="H20" s="4">
        <v>0.64594180000000001</v>
      </c>
      <c r="I20" s="3">
        <v>53.362404737231707</v>
      </c>
      <c r="K20" s="1">
        <f t="shared" si="1"/>
        <v>6.6375952627682935</v>
      </c>
      <c r="L20" s="1">
        <f t="shared" si="2"/>
        <v>53.362404737231707</v>
      </c>
      <c r="M20">
        <f t="shared" si="3"/>
        <v>354.1980448937735</v>
      </c>
      <c r="O20">
        <f t="shared" si="4"/>
        <v>12.752271982589848</v>
      </c>
    </row>
    <row r="21" spans="5:15" x14ac:dyDescent="0.25">
      <c r="E21">
        <f t="shared" si="0"/>
        <v>0.5</v>
      </c>
      <c r="F21" s="3">
        <v>12</v>
      </c>
      <c r="G21" s="4">
        <v>0.11849999999999999</v>
      </c>
      <c r="H21" s="4">
        <v>0.64753149999999993</v>
      </c>
      <c r="I21" s="3">
        <v>53.428028363017468</v>
      </c>
      <c r="K21" s="1">
        <f t="shared" si="1"/>
        <v>6.5719716369825321</v>
      </c>
      <c r="L21" s="1">
        <f t="shared" si="2"/>
        <v>53.428028363017468</v>
      </c>
      <c r="M21">
        <f t="shared" si="3"/>
        <v>351.12748702164907</v>
      </c>
      <c r="O21">
        <f t="shared" si="4"/>
        <v>14.694281914904623</v>
      </c>
    </row>
    <row r="22" spans="5:15" x14ac:dyDescent="0.25">
      <c r="E22">
        <f t="shared" si="0"/>
        <v>0.54166666666666674</v>
      </c>
      <c r="F22" s="3">
        <v>12.5</v>
      </c>
      <c r="G22" s="4">
        <v>0.11</v>
      </c>
      <c r="H22" s="4">
        <v>0.60248999999999997</v>
      </c>
      <c r="I22" s="3">
        <v>51.536345536072083</v>
      </c>
      <c r="K22" s="1">
        <f t="shared" si="1"/>
        <v>8.4636544639279165</v>
      </c>
      <c r="L22" s="1">
        <f t="shared" si="2"/>
        <v>51.536345536072083</v>
      </c>
      <c r="M22">
        <f t="shared" si="3"/>
        <v>436.18582095090807</v>
      </c>
      <c r="O22">
        <f t="shared" si="4"/>
        <v>16.402360582761638</v>
      </c>
    </row>
    <row r="23" spans="5:15" x14ac:dyDescent="0.25">
      <c r="E23">
        <f t="shared" si="0"/>
        <v>0.58333333333333326</v>
      </c>
      <c r="F23" s="3">
        <v>13</v>
      </c>
      <c r="G23" s="4">
        <v>0.1108</v>
      </c>
      <c r="H23" s="4">
        <v>0.60672919999999997</v>
      </c>
      <c r="I23" s="3">
        <v>51.717336026373239</v>
      </c>
      <c r="K23" s="1">
        <f t="shared" si="1"/>
        <v>8.2826639736267609</v>
      </c>
      <c r="L23" s="1">
        <f t="shared" si="2"/>
        <v>51.717336026373239</v>
      </c>
      <c r="M23">
        <f t="shared" si="3"/>
        <v>428.357315917591</v>
      </c>
      <c r="O23">
        <f t="shared" si="4"/>
        <v>18.011315351426997</v>
      </c>
    </row>
    <row r="24" spans="5:15" x14ac:dyDescent="0.25">
      <c r="E24">
        <f t="shared" si="0"/>
        <v>0.625</v>
      </c>
      <c r="F24" s="3">
        <v>13.5</v>
      </c>
      <c r="G24" s="4">
        <v>0.1052</v>
      </c>
      <c r="H24" s="4">
        <v>0.57705479999999998</v>
      </c>
      <c r="I24" s="3">
        <v>50.436765404862129</v>
      </c>
      <c r="K24" s="1">
        <f t="shared" si="1"/>
        <v>9.563234595137871</v>
      </c>
      <c r="L24" s="1">
        <f t="shared" si="2"/>
        <v>50.436765404862129</v>
      </c>
      <c r="M24">
        <f t="shared" si="3"/>
        <v>482.33861978663049</v>
      </c>
      <c r="O24">
        <f t="shared" si="4"/>
        <v>18.972831993837982</v>
      </c>
    </row>
    <row r="25" spans="5:15" x14ac:dyDescent="0.25">
      <c r="E25">
        <f t="shared" si="0"/>
        <v>0.66666666666666674</v>
      </c>
      <c r="F25" s="3">
        <v>14</v>
      </c>
      <c r="G25" s="4">
        <v>0.10059999999999999</v>
      </c>
      <c r="H25" s="4">
        <v>0.55267939999999993</v>
      </c>
      <c r="I25" s="3">
        <v>49.360021083966565</v>
      </c>
      <c r="K25" s="1">
        <f t="shared" si="1"/>
        <v>10.639978916033435</v>
      </c>
      <c r="L25" s="1">
        <f t="shared" si="2"/>
        <v>49.360021083966565</v>
      </c>
      <c r="M25">
        <f t="shared" si="3"/>
        <v>525.18958362837009</v>
      </c>
      <c r="O25">
        <f t="shared" si="4"/>
        <v>20.990170904479214</v>
      </c>
    </row>
    <row r="26" spans="5:15" x14ac:dyDescent="0.25">
      <c r="E26">
        <f t="shared" si="0"/>
        <v>0.70833333333333326</v>
      </c>
      <c r="F26" s="3">
        <v>14.5</v>
      </c>
      <c r="G26" s="4">
        <v>9.8049999999999998E-2</v>
      </c>
      <c r="H26" s="4">
        <v>0.53916695000000003</v>
      </c>
      <c r="I26" s="3">
        <v>48.752885969405234</v>
      </c>
      <c r="K26" s="1">
        <f t="shared" si="1"/>
        <v>11.247114030594766</v>
      </c>
      <c r="L26" s="1">
        <f t="shared" si="2"/>
        <v>48.752885969405234</v>
      </c>
      <c r="M26">
        <f t="shared" si="3"/>
        <v>548.32926781848425</v>
      </c>
      <c r="O26">
        <f t="shared" si="4"/>
        <v>22.364976071809387</v>
      </c>
    </row>
    <row r="27" spans="5:15" x14ac:dyDescent="0.25">
      <c r="E27">
        <f t="shared" si="0"/>
        <v>0.75</v>
      </c>
      <c r="F27" s="3">
        <v>15</v>
      </c>
      <c r="G27" s="4">
        <v>9.4500000000000001E-2</v>
      </c>
      <c r="H27" s="4">
        <v>0.52035549999999997</v>
      </c>
      <c r="I27" s="3">
        <v>47.894845038039335</v>
      </c>
      <c r="K27" s="1">
        <f t="shared" si="1"/>
        <v>12.105154961960665</v>
      </c>
      <c r="L27" s="1">
        <f t="shared" si="2"/>
        <v>47.894845038039335</v>
      </c>
      <c r="M27">
        <f t="shared" si="3"/>
        <v>579.77452106455894</v>
      </c>
      <c r="O27">
        <f t="shared" si="4"/>
        <v>23.502162268396777</v>
      </c>
    </row>
    <row r="28" spans="5:15" x14ac:dyDescent="0.25">
      <c r="E28">
        <f t="shared" si="0"/>
        <v>0.79166666666666674</v>
      </c>
      <c r="F28" s="3">
        <v>15.5</v>
      </c>
      <c r="G28" s="4">
        <v>8.7919999999999998E-2</v>
      </c>
      <c r="H28" s="4">
        <v>0.48548808000000004</v>
      </c>
      <c r="I28" s="3">
        <v>46.262381265507152</v>
      </c>
      <c r="K28" s="1">
        <f t="shared" si="1"/>
        <v>13.737618734492848</v>
      </c>
      <c r="L28" s="1">
        <f t="shared" si="2"/>
        <v>46.262381265507152</v>
      </c>
      <c r="M28">
        <f t="shared" si="3"/>
        <v>635.53495557528197</v>
      </c>
      <c r="O28">
        <f t="shared" si="4"/>
        <v>25.318947429996729</v>
      </c>
    </row>
    <row r="29" spans="5:15" x14ac:dyDescent="0.25">
      <c r="E29">
        <f t="shared" si="0"/>
        <v>0.83333333333333326</v>
      </c>
      <c r="F29" s="3">
        <v>16</v>
      </c>
      <c r="G29" s="4">
        <v>8.7040000000000006E-2</v>
      </c>
      <c r="H29" s="4">
        <v>0.48082496000000008</v>
      </c>
      <c r="I29" s="3">
        <v>46.039669769217738</v>
      </c>
      <c r="K29" s="1">
        <f t="shared" si="1"/>
        <v>13.960330230782262</v>
      </c>
      <c r="L29" s="1">
        <f t="shared" si="2"/>
        <v>46.039669769217738</v>
      </c>
      <c r="M29">
        <f t="shared" si="3"/>
        <v>642.72899369444258</v>
      </c>
      <c r="O29">
        <f t="shared" si="4"/>
        <v>26.630498943119164</v>
      </c>
    </row>
    <row r="30" spans="5:15" x14ac:dyDescent="0.25">
      <c r="E30">
        <f t="shared" si="0"/>
        <v>0.875</v>
      </c>
      <c r="F30" s="3">
        <v>16.5</v>
      </c>
      <c r="G30" s="4">
        <v>8.4769999999999998E-2</v>
      </c>
      <c r="H30" s="4">
        <v>0.46879623000000004</v>
      </c>
      <c r="I30" s="3">
        <v>45.460138346168854</v>
      </c>
      <c r="K30" s="1">
        <f t="shared" si="1"/>
        <v>14.539861653831146</v>
      </c>
      <c r="L30" s="1">
        <f t="shared" si="2"/>
        <v>45.460138346168854</v>
      </c>
      <c r="M30">
        <f t="shared" si="3"/>
        <v>660.98412231731936</v>
      </c>
      <c r="O30">
        <f t="shared" si="4"/>
        <v>27.160689916911757</v>
      </c>
    </row>
    <row r="31" spans="5:15" x14ac:dyDescent="0.25">
      <c r="E31">
        <f t="shared" si="0"/>
        <v>0.91666666666666674</v>
      </c>
      <c r="F31" s="3">
        <v>17</v>
      </c>
      <c r="G31" s="4">
        <v>8.1019999999999995E-2</v>
      </c>
      <c r="H31" s="4">
        <v>0.44892498000000003</v>
      </c>
      <c r="I31" s="3">
        <v>44.486228045451739</v>
      </c>
      <c r="K31" s="1">
        <f t="shared" si="1"/>
        <v>15.513771954548261</v>
      </c>
      <c r="L31" s="1">
        <f t="shared" si="2"/>
        <v>44.486228045451739</v>
      </c>
      <c r="M31">
        <f t="shared" si="3"/>
        <v>690.14919701516749</v>
      </c>
      <c r="O31">
        <f t="shared" si="4"/>
        <v>28.148610819426857</v>
      </c>
    </row>
    <row r="32" spans="5:15" x14ac:dyDescent="0.25">
      <c r="E32">
        <f t="shared" si="0"/>
        <v>0.95833333333333326</v>
      </c>
      <c r="F32" s="3">
        <v>17.5</v>
      </c>
      <c r="G32" s="4">
        <v>7.9229999999999995E-2</v>
      </c>
      <c r="H32" s="4">
        <v>0.43943977000000001</v>
      </c>
      <c r="I32" s="3">
        <v>44.013750492055998</v>
      </c>
      <c r="K32" s="1">
        <f t="shared" si="1"/>
        <v>15.986249507944002</v>
      </c>
      <c r="L32" s="1">
        <f t="shared" si="2"/>
        <v>44.013750492055998</v>
      </c>
      <c r="M32">
        <f t="shared" si="3"/>
        <v>703.61479714640029</v>
      </c>
      <c r="O32">
        <f t="shared" si="4"/>
        <v>29.036749878365892</v>
      </c>
    </row>
    <row r="33" spans="5:15" x14ac:dyDescent="0.25">
      <c r="E33">
        <f t="shared" si="0"/>
        <v>1</v>
      </c>
      <c r="F33" s="3">
        <v>18</v>
      </c>
      <c r="G33" s="4">
        <v>8.6300000000000002E-2</v>
      </c>
      <c r="H33" s="4">
        <v>0.47690370000000004</v>
      </c>
      <c r="I33" s="3">
        <v>45.851552352031533</v>
      </c>
      <c r="K33" s="1">
        <f t="shared" si="1"/>
        <v>14.148447647968467</v>
      </c>
      <c r="L33" s="1">
        <f t="shared" si="2"/>
        <v>45.851552352031533</v>
      </c>
      <c r="M33">
        <f t="shared" si="3"/>
        <v>648.72828803080358</v>
      </c>
      <c r="O33">
        <f t="shared" si="4"/>
        <v>28.173814274525132</v>
      </c>
    </row>
    <row r="34" spans="5:15" x14ac:dyDescent="0.25">
      <c r="E34">
        <f t="shared" si="0"/>
        <v>1.0416666666666667</v>
      </c>
      <c r="F34" s="3">
        <v>18.5</v>
      </c>
      <c r="G34" s="4">
        <v>9.0529999999999999E-2</v>
      </c>
      <c r="H34" s="4">
        <v>0.49931847000000001</v>
      </c>
      <c r="I34" s="3">
        <v>46.916706049154762</v>
      </c>
      <c r="K34" s="1">
        <f t="shared" si="1"/>
        <v>13.083293950845238</v>
      </c>
      <c r="L34" s="1">
        <f t="shared" si="2"/>
        <v>46.916706049154762</v>
      </c>
      <c r="M34">
        <f t="shared" si="3"/>
        <v>613.82505644649075</v>
      </c>
      <c r="O34">
        <f t="shared" si="4"/>
        <v>26.303194676610346</v>
      </c>
    </row>
    <row r="35" spans="5:15" x14ac:dyDescent="0.25">
      <c r="E35">
        <f t="shared" si="0"/>
        <v>1.0833333333333333</v>
      </c>
      <c r="F35" s="3">
        <v>19</v>
      </c>
      <c r="G35" s="4">
        <v>9.1730000000000006E-2</v>
      </c>
      <c r="H35" s="4">
        <v>0.50567727000000007</v>
      </c>
      <c r="I35" s="3">
        <v>47.214502096070817</v>
      </c>
      <c r="K35" s="1">
        <f t="shared" si="1"/>
        <v>12.785497903929183</v>
      </c>
      <c r="L35" s="1">
        <f t="shared" si="2"/>
        <v>47.214502096070817</v>
      </c>
      <c r="M35">
        <f t="shared" si="3"/>
        <v>603.66091758437346</v>
      </c>
      <c r="O35">
        <f t="shared" si="4"/>
        <v>25.364291125642918</v>
      </c>
    </row>
    <row r="36" spans="5:15" x14ac:dyDescent="0.25">
      <c r="E36">
        <f t="shared" si="0"/>
        <v>1.125</v>
      </c>
      <c r="F36" s="3">
        <v>19.5</v>
      </c>
      <c r="G36" s="4">
        <v>9.7140000000000004E-2</v>
      </c>
      <c r="H36" s="4">
        <v>0.53434486000000003</v>
      </c>
      <c r="I36" s="3">
        <v>48.534383326744532</v>
      </c>
      <c r="K36" s="1">
        <f t="shared" si="1"/>
        <v>11.465616673255468</v>
      </c>
      <c r="L36" s="1">
        <f t="shared" si="2"/>
        <v>48.534383326744532</v>
      </c>
      <c r="M36">
        <f t="shared" si="3"/>
        <v>556.47663469729434</v>
      </c>
      <c r="O36">
        <f t="shared" si="4"/>
        <v>24.169532339201456</v>
      </c>
    </row>
    <row r="37" spans="5:15" x14ac:dyDescent="0.25">
      <c r="E37">
        <f t="shared" si="0"/>
        <v>1.1666666666666667</v>
      </c>
      <c r="F37" s="3">
        <v>20</v>
      </c>
      <c r="G37" s="4">
        <v>9.7360000000000002E-2</v>
      </c>
      <c r="H37" s="4">
        <v>0.53551064000000004</v>
      </c>
      <c r="I37" s="3">
        <v>48.587298205204917</v>
      </c>
      <c r="K37" s="1">
        <f t="shared" si="1"/>
        <v>11.412701794795083</v>
      </c>
      <c r="L37" s="1">
        <f t="shared" si="2"/>
        <v>48.587298205204917</v>
      </c>
      <c r="M37">
        <f t="shared" si="3"/>
        <v>554.51234543078613</v>
      </c>
      <c r="O37">
        <f t="shared" si="4"/>
        <v>23.145603752668386</v>
      </c>
    </row>
    <row r="38" spans="5:15" x14ac:dyDescent="0.25">
      <c r="E38">
        <f t="shared" si="0"/>
        <v>1.2083333333333333</v>
      </c>
      <c r="F38" s="3">
        <v>20.5</v>
      </c>
      <c r="G38" s="4">
        <v>0.1041</v>
      </c>
      <c r="H38" s="4">
        <v>0.57122589999999995</v>
      </c>
      <c r="I38" s="3">
        <v>50.18138494137483</v>
      </c>
      <c r="K38" s="1">
        <f t="shared" si="1"/>
        <v>9.8186150586251699</v>
      </c>
      <c r="L38" s="1">
        <f t="shared" si="2"/>
        <v>50.18138494137483</v>
      </c>
      <c r="M38">
        <f t="shared" si="3"/>
        <v>492.71170184804924</v>
      </c>
      <c r="O38">
        <f t="shared" si="4"/>
        <v>21.817167651642325</v>
      </c>
    </row>
    <row r="39" spans="5:15" x14ac:dyDescent="0.25">
      <c r="E39">
        <f t="shared" si="0"/>
        <v>1.25</v>
      </c>
      <c r="F39" s="3">
        <v>21</v>
      </c>
      <c r="G39" s="4">
        <v>0.10390000000000001</v>
      </c>
      <c r="H39" s="4">
        <v>0.57016610000000001</v>
      </c>
      <c r="I39" s="3">
        <v>50.134812366474399</v>
      </c>
      <c r="K39" s="1">
        <f t="shared" si="1"/>
        <v>9.8651876335256006</v>
      </c>
      <c r="L39" s="1">
        <f t="shared" si="2"/>
        <v>50.134812366474399</v>
      </c>
      <c r="M39">
        <f t="shared" si="3"/>
        <v>494.58933096686957</v>
      </c>
      <c r="O39">
        <f t="shared" si="4"/>
        <v>20.568771516977513</v>
      </c>
    </row>
    <row r="40" spans="5:15" x14ac:dyDescent="0.25">
      <c r="E40">
        <f t="shared" si="0"/>
        <v>1.2916666666666667</v>
      </c>
      <c r="F40" s="3">
        <v>21.5</v>
      </c>
      <c r="G40" s="4">
        <v>0.10879999999999999</v>
      </c>
      <c r="H40" s="4">
        <v>0.59613119999999997</v>
      </c>
      <c r="I40" s="3">
        <v>51.263661686777084</v>
      </c>
      <c r="K40" s="1">
        <f t="shared" si="1"/>
        <v>8.736338313222916</v>
      </c>
      <c r="L40" s="1">
        <f t="shared" si="2"/>
        <v>51.263661686777084</v>
      </c>
      <c r="M40">
        <f t="shared" si="3"/>
        <v>447.85669167028834</v>
      </c>
      <c r="O40">
        <f t="shared" si="4"/>
        <v>19.634292138274159</v>
      </c>
    </row>
    <row r="41" spans="5:15" x14ac:dyDescent="0.25">
      <c r="E41">
        <f t="shared" si="0"/>
        <v>1.3333333333333333</v>
      </c>
      <c r="F41" s="3">
        <v>22</v>
      </c>
      <c r="G41" s="4">
        <v>0.1133</v>
      </c>
      <c r="H41" s="4">
        <v>0.61997669999999994</v>
      </c>
      <c r="I41" s="3">
        <v>52.278892880639567</v>
      </c>
      <c r="K41" s="1">
        <f t="shared" si="1"/>
        <v>7.7211071193604326</v>
      </c>
      <c r="L41" s="1">
        <f t="shared" si="2"/>
        <v>52.278892880639567</v>
      </c>
      <c r="M41">
        <f t="shared" si="3"/>
        <v>403.6509320129876</v>
      </c>
      <c r="O41">
        <f t="shared" si="4"/>
        <v>17.739742160068186</v>
      </c>
    </row>
    <row r="42" spans="5:15" x14ac:dyDescent="0.25">
      <c r="E42">
        <f t="shared" si="0"/>
        <v>1.375</v>
      </c>
      <c r="F42" s="3">
        <v>22.5</v>
      </c>
      <c r="G42" s="4">
        <v>0.12089999999999999</v>
      </c>
      <c r="H42" s="4">
        <v>0.66024909999999992</v>
      </c>
      <c r="I42" s="3">
        <v>53.950143819211078</v>
      </c>
      <c r="K42" s="1">
        <f t="shared" si="1"/>
        <v>6.0498561807889217</v>
      </c>
      <c r="L42" s="1">
        <f t="shared" si="2"/>
        <v>53.950143819211078</v>
      </c>
      <c r="M42">
        <f t="shared" si="3"/>
        <v>326.39061103910541</v>
      </c>
      <c r="O42">
        <f t="shared" si="4"/>
        <v>15.209198813585298</v>
      </c>
    </row>
    <row r="43" spans="5:15" x14ac:dyDescent="0.25">
      <c r="E43">
        <f t="shared" si="0"/>
        <v>1.4166666666666667</v>
      </c>
      <c r="F43" s="3">
        <v>23</v>
      </c>
      <c r="G43" s="4">
        <v>0.1227</v>
      </c>
      <c r="H43" s="4">
        <v>0.66978729999999997</v>
      </c>
      <c r="I43" s="3">
        <v>54.338438242455766</v>
      </c>
      <c r="K43" s="1">
        <f t="shared" si="1"/>
        <v>5.6615617575442343</v>
      </c>
      <c r="L43" s="1">
        <f t="shared" si="2"/>
        <v>54.338438242455766</v>
      </c>
      <c r="M43">
        <f t="shared" si="3"/>
        <v>307.64042391816668</v>
      </c>
      <c r="O43">
        <f t="shared" si="4"/>
        <v>13.208979894943193</v>
      </c>
    </row>
    <row r="44" spans="5:15" x14ac:dyDescent="0.25">
      <c r="E44">
        <f t="shared" si="0"/>
        <v>1.4583333333333333</v>
      </c>
      <c r="F44" s="3">
        <v>23.5</v>
      </c>
      <c r="G44" s="4">
        <v>0.12920000000000001</v>
      </c>
      <c r="H44" s="4">
        <v>0.70423080000000005</v>
      </c>
      <c r="I44" s="3">
        <v>55.718088068837176</v>
      </c>
      <c r="K44" s="1">
        <f t="shared" si="1"/>
        <v>4.2819119311628242</v>
      </c>
      <c r="L44" s="1">
        <f t="shared" si="2"/>
        <v>55.718088068837176</v>
      </c>
      <c r="M44">
        <f t="shared" si="3"/>
        <v>238.57994608353491</v>
      </c>
      <c r="O44">
        <f t="shared" si="4"/>
        <v>11.379591041702076</v>
      </c>
    </row>
    <row r="45" spans="5:15" x14ac:dyDescent="0.25">
      <c r="E45">
        <f t="shared" si="0"/>
        <v>1.5</v>
      </c>
      <c r="F45" s="3">
        <v>24</v>
      </c>
      <c r="G45" s="4">
        <v>0.13300000000000001</v>
      </c>
      <c r="H45" s="4">
        <v>0.72436699999999998</v>
      </c>
      <c r="I45" s="3">
        <v>56.509052608328005</v>
      </c>
      <c r="K45" s="1">
        <f t="shared" si="1"/>
        <v>3.4909473916719946</v>
      </c>
      <c r="L45" s="1">
        <f t="shared" si="2"/>
        <v>56.509052608328005</v>
      </c>
      <c r="M45">
        <f t="shared" si="3"/>
        <v>197.27012980889816</v>
      </c>
      <c r="O45">
        <f t="shared" si="4"/>
        <v>9.0802099144257049</v>
      </c>
    </row>
    <row r="46" spans="5:15" x14ac:dyDescent="0.25">
      <c r="E46">
        <f t="shared" si="0"/>
        <v>1.5416666666666665</v>
      </c>
      <c r="F46" s="3">
        <v>24.5</v>
      </c>
      <c r="G46" s="4">
        <v>0.1341</v>
      </c>
      <c r="H46" s="4">
        <v>0.73019590000000001</v>
      </c>
      <c r="I46" s="3">
        <v>56.735958056257751</v>
      </c>
      <c r="K46" s="1">
        <f t="shared" si="1"/>
        <v>3.2640419437422494</v>
      </c>
      <c r="L46" s="1">
        <f t="shared" si="2"/>
        <v>56.735958056257751</v>
      </c>
      <c r="M46">
        <f t="shared" si="3"/>
        <v>185.1885468140263</v>
      </c>
      <c r="O46">
        <f t="shared" si="4"/>
        <v>7.9678890963108984</v>
      </c>
    </row>
    <row r="47" spans="5:15" x14ac:dyDescent="0.25">
      <c r="E47">
        <f t="shared" si="0"/>
        <v>1.5833333333333335</v>
      </c>
      <c r="F47" s="3">
        <v>25</v>
      </c>
      <c r="G47" s="4">
        <v>0.1343</v>
      </c>
      <c r="H47" s="4">
        <v>0.73125570000000006</v>
      </c>
      <c r="I47" s="3">
        <v>56.777116166412377</v>
      </c>
      <c r="K47" s="1">
        <f t="shared" si="1"/>
        <v>3.2228838335876233</v>
      </c>
      <c r="L47" s="1">
        <f t="shared" si="2"/>
        <v>56.777116166412377</v>
      </c>
      <c r="M47">
        <f t="shared" si="3"/>
        <v>182.98604981045693</v>
      </c>
      <c r="O47">
        <f t="shared" si="4"/>
        <v>7.6703040963434548</v>
      </c>
    </row>
    <row r="48" spans="5:15" x14ac:dyDescent="0.25">
      <c r="E48">
        <f t="shared" si="0"/>
        <v>1.625</v>
      </c>
      <c r="F48" s="3">
        <v>25.5</v>
      </c>
      <c r="G48" s="4">
        <v>0.1404</v>
      </c>
      <c r="H48" s="4">
        <v>0.76357960000000002</v>
      </c>
      <c r="I48" s="3">
        <v>58.018414493728692</v>
      </c>
      <c r="K48" s="1">
        <f t="shared" si="1"/>
        <v>1.9815855062713084</v>
      </c>
      <c r="L48" s="1">
        <f t="shared" si="2"/>
        <v>58.018414493728692</v>
      </c>
      <c r="M48">
        <f t="shared" si="3"/>
        <v>114.96844925761398</v>
      </c>
      <c r="O48">
        <f t="shared" si="4"/>
        <v>6.2073853972514552</v>
      </c>
    </row>
    <row r="49" spans="5:15" x14ac:dyDescent="0.25">
      <c r="E49">
        <f t="shared" si="0"/>
        <v>1.6666666666666665</v>
      </c>
      <c r="F49" s="3">
        <v>26</v>
      </c>
      <c r="G49" s="4">
        <v>0.14080000000000001</v>
      </c>
      <c r="H49" s="4">
        <v>0.76569920000000002</v>
      </c>
      <c r="I49" s="3">
        <v>58.098884564092984</v>
      </c>
      <c r="K49" s="1">
        <f t="shared" si="1"/>
        <v>1.9011154359070161</v>
      </c>
      <c r="L49" s="1">
        <f t="shared" si="2"/>
        <v>58.098884564092984</v>
      </c>
      <c r="M49">
        <f t="shared" si="3"/>
        <v>110.45268625377705</v>
      </c>
      <c r="O49">
        <f t="shared" si="4"/>
        <v>4.6962736564872962</v>
      </c>
    </row>
    <row r="50" spans="5:15" x14ac:dyDescent="0.25">
      <c r="E50">
        <f t="shared" si="0"/>
        <v>1.7083333333333335</v>
      </c>
      <c r="F50" s="3">
        <v>26.5</v>
      </c>
      <c r="G50" s="4">
        <v>0.1457</v>
      </c>
      <c r="H50" s="4">
        <v>0.79166429999999999</v>
      </c>
      <c r="I50" s="3">
        <v>59.07574786751789</v>
      </c>
      <c r="K50" s="1">
        <f t="shared" si="1"/>
        <v>0.9242521324821098</v>
      </c>
      <c r="L50" s="1">
        <f t="shared" si="2"/>
        <v>59.07574786751789</v>
      </c>
      <c r="M50">
        <f t="shared" si="3"/>
        <v>54.600885944528862</v>
      </c>
      <c r="O50">
        <f t="shared" si="4"/>
        <v>3.4386160874647311</v>
      </c>
    </row>
    <row r="51" spans="5:15" x14ac:dyDescent="0.25">
      <c r="E51">
        <f t="shared" si="0"/>
        <v>1.75</v>
      </c>
      <c r="F51" s="3">
        <v>27</v>
      </c>
      <c r="G51" s="4">
        <v>0.14510000000000001</v>
      </c>
      <c r="H51" s="4">
        <v>0.78848490000000004</v>
      </c>
      <c r="I51" s="3">
        <v>58.957001579693696</v>
      </c>
      <c r="K51" s="1">
        <f t="shared" si="1"/>
        <v>1.0429984203063043</v>
      </c>
      <c r="L51" s="1">
        <f t="shared" si="2"/>
        <v>58.957001579693696</v>
      </c>
      <c r="M51">
        <f t="shared" si="3"/>
        <v>61.492059513616809</v>
      </c>
      <c r="O51">
        <f t="shared" si="4"/>
        <v>2.4186030303780259</v>
      </c>
    </row>
    <row r="52" spans="5:15" x14ac:dyDescent="0.25">
      <c r="E52">
        <f t="shared" si="0"/>
        <v>1.7916666666666665</v>
      </c>
      <c r="F52" s="3">
        <v>27.5</v>
      </c>
      <c r="G52" s="4">
        <v>0.1489</v>
      </c>
      <c r="H52" s="4">
        <v>0.80862109999999998</v>
      </c>
      <c r="I52" s="3">
        <v>59.705072849064429</v>
      </c>
      <c r="K52" s="1">
        <f t="shared" si="1"/>
        <v>0.29492715093557109</v>
      </c>
      <c r="L52" s="1">
        <f t="shared" si="2"/>
        <v>59.705072849064429</v>
      </c>
      <c r="M52">
        <f t="shared" si="3"/>
        <v>17.608647031775291</v>
      </c>
      <c r="O52">
        <f t="shared" si="4"/>
        <v>1.6479313863623295</v>
      </c>
    </row>
    <row r="53" spans="5:15" x14ac:dyDescent="0.25">
      <c r="E53">
        <f t="shared" si="0"/>
        <v>1.8333333333333335</v>
      </c>
      <c r="F53" s="3">
        <v>28</v>
      </c>
      <c r="G53" s="4">
        <v>0.14799999999999999</v>
      </c>
      <c r="H53" s="4">
        <v>0.80385200000000001</v>
      </c>
      <c r="I53" s="3">
        <v>59.528747657365351</v>
      </c>
      <c r="K53" s="1">
        <f t="shared" si="1"/>
        <v>0.47125234263464932</v>
      </c>
      <c r="L53" s="1">
        <f t="shared" si="2"/>
        <v>59.528747657365351</v>
      </c>
      <c r="M53">
        <f t="shared" si="3"/>
        <v>28.053061787640313</v>
      </c>
      <c r="O53">
        <f t="shared" si="4"/>
        <v>0.95128560040449861</v>
      </c>
    </row>
    <row r="54" spans="5:15" x14ac:dyDescent="0.25">
      <c r="E54">
        <f t="shared" si="0"/>
        <v>1.875</v>
      </c>
      <c r="F54" s="3">
        <v>28.5</v>
      </c>
      <c r="G54" s="4">
        <v>0.14979999999999999</v>
      </c>
      <c r="H54" s="4">
        <v>0.81339019999999995</v>
      </c>
      <c r="I54" s="3">
        <v>59.880878835984866</v>
      </c>
      <c r="K54" s="1">
        <f t="shared" si="1"/>
        <v>0.11912116401513373</v>
      </c>
      <c r="L54" s="1">
        <f t="shared" si="2"/>
        <v>59.880878835984866</v>
      </c>
      <c r="M54">
        <f t="shared" si="3"/>
        <v>7.1330799891917032</v>
      </c>
      <c r="O54">
        <f t="shared" si="4"/>
        <v>0.73304462035066442</v>
      </c>
    </row>
    <row r="55" spans="5:15" x14ac:dyDescent="0.25">
      <c r="E55">
        <f t="shared" si="0"/>
        <v>1.9166666666666665</v>
      </c>
      <c r="F55" s="3">
        <v>29</v>
      </c>
      <c r="G55" s="4">
        <v>0.15079999999999999</v>
      </c>
      <c r="H55" s="4">
        <v>0.81868920000000001</v>
      </c>
      <c r="I55" s="3">
        <v>60.075615421185105</v>
      </c>
      <c r="K55" s="1">
        <f t="shared" si="1"/>
        <v>-7.5615421185105447E-2</v>
      </c>
      <c r="L55" s="1">
        <f t="shared" si="2"/>
        <v>60.075615421185105</v>
      </c>
      <c r="M55">
        <f t="shared" si="3"/>
        <v>-4.542642963027328</v>
      </c>
      <c r="O55">
        <f t="shared" si="4"/>
        <v>5.3967438045090958E-2</v>
      </c>
    </row>
    <row r="56" spans="5:15" x14ac:dyDescent="0.25">
      <c r="E56">
        <f t="shared" si="0"/>
        <v>1.9583333333333335</v>
      </c>
      <c r="F56" s="3">
        <v>29.5</v>
      </c>
      <c r="G56" s="4">
        <v>0.1525</v>
      </c>
      <c r="H56" s="4">
        <v>0.82769749999999997</v>
      </c>
      <c r="I56" s="3">
        <v>60.405226834631868</v>
      </c>
      <c r="K56" s="1">
        <f t="shared" si="1"/>
        <v>-0.40522683463186837</v>
      </c>
      <c r="L56" s="1">
        <f t="shared" si="2"/>
        <v>60.405226834631868</v>
      </c>
      <c r="M56">
        <f t="shared" si="3"/>
        <v>-24.477818865417866</v>
      </c>
      <c r="O56">
        <f t="shared" si="4"/>
        <v>-0.6045929547592791</v>
      </c>
    </row>
    <row r="57" spans="5:15" x14ac:dyDescent="0.25">
      <c r="E57">
        <f t="shared" si="0"/>
        <v>2</v>
      </c>
      <c r="F57" s="3">
        <v>30</v>
      </c>
      <c r="G57" s="4">
        <v>0.1502</v>
      </c>
      <c r="H57" s="4">
        <v>0.81550980000000006</v>
      </c>
      <c r="I57" s="3">
        <v>59.958849366841541</v>
      </c>
      <c r="K57" s="1">
        <f t="shared" si="1"/>
        <v>4.1150633158459016E-2</v>
      </c>
      <c r="L57" s="1">
        <f t="shared" si="2"/>
        <v>59.958849366841541</v>
      </c>
      <c r="M57">
        <f t="shared" si="3"/>
        <v>2.4673446148981988</v>
      </c>
      <c r="O57">
        <f t="shared" si="4"/>
        <v>-0.45855154688582478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</dc:creator>
  <cp:lastModifiedBy>CO</cp:lastModifiedBy>
  <dcterms:created xsi:type="dcterms:W3CDTF">2016-09-01T13:12:58Z</dcterms:created>
  <dcterms:modified xsi:type="dcterms:W3CDTF">2016-09-01T14:08:04Z</dcterms:modified>
</cp:coreProperties>
</file>